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Chapters\Pathways to Flight\Flying Clubs\Sample Documents\"/>
    </mc:Choice>
  </mc:AlternateContent>
  <bookViews>
    <workbookView xWindow="0" yWindow="0" windowWidth="28800" windowHeight="10500" tabRatio="500" activeTab="1"/>
  </bookViews>
  <sheets>
    <sheet name="Equity Club" sheetId="4" r:id="rId1"/>
    <sheet name="Non-Equity" sheetId="5" r:id="rId2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7" i="4" l="1"/>
  <c r="C31" i="5"/>
  <c r="D18" i="5" l="1"/>
  <c r="D17" i="5"/>
  <c r="D16" i="5"/>
  <c r="D10" i="5"/>
  <c r="D9" i="5"/>
  <c r="D8" i="5"/>
  <c r="D6" i="5"/>
  <c r="D18" i="4"/>
  <c r="D17" i="4"/>
  <c r="D16" i="4"/>
  <c r="D10" i="4"/>
  <c r="D9" i="4"/>
  <c r="D8" i="4"/>
  <c r="D6" i="4"/>
  <c r="C32" i="4" l="1"/>
  <c r="C19" i="5"/>
  <c r="G6" i="5"/>
  <c r="G7" i="5"/>
  <c r="G6" i="4"/>
  <c r="C19" i="4"/>
  <c r="G10" i="4" l="1"/>
  <c r="D19" i="4"/>
  <c r="D19" i="5"/>
  <c r="G10" i="5"/>
  <c r="C7" i="5"/>
  <c r="D7" i="5" s="1"/>
  <c r="C11" i="5" l="1"/>
  <c r="C7" i="4"/>
  <c r="D7" i="4" s="1"/>
  <c r="C11" i="4" l="1"/>
  <c r="D11" i="5"/>
  <c r="G19" i="5" l="1"/>
  <c r="H19" i="5" s="1"/>
  <c r="G18" i="5"/>
  <c r="H18" i="5" s="1"/>
  <c r="G17" i="5"/>
  <c r="H17" i="5" s="1"/>
  <c r="G16" i="5"/>
  <c r="H16" i="5" s="1"/>
  <c r="D11" i="4"/>
  <c r="G16" i="4" l="1"/>
  <c r="H16" i="4" s="1"/>
  <c r="G17" i="4"/>
  <c r="H17" i="4" s="1"/>
  <c r="G18" i="4"/>
  <c r="H18" i="4" s="1"/>
  <c r="G19" i="4"/>
  <c r="H19" i="4" s="1"/>
</calcChain>
</file>

<file path=xl/sharedStrings.xml><?xml version="1.0" encoding="utf-8"?>
<sst xmlns="http://schemas.openxmlformats.org/spreadsheetml/2006/main" count="81" uniqueCount="42">
  <si>
    <t>Hangar Cost</t>
  </si>
  <si>
    <t>Insurance Cost</t>
  </si>
  <si>
    <t>Scheduling Software</t>
  </si>
  <si>
    <t>Overhaul Cost</t>
  </si>
  <si>
    <t>Annual inspection cost</t>
  </si>
  <si>
    <t>Supplies (oil, cleaning, etc)</t>
  </si>
  <si>
    <t>Unexpected Maintenance</t>
  </si>
  <si>
    <t>Number of members</t>
  </si>
  <si>
    <t>Aircraft upgrades fund</t>
  </si>
  <si>
    <t>Aircraft Cost</t>
  </si>
  <si>
    <t>Number of years of loan</t>
  </si>
  <si>
    <t>Aircraft Loan Payment</t>
  </si>
  <si>
    <t>Monthly Costs</t>
  </si>
  <si>
    <t>100-hour inspection</t>
  </si>
  <si>
    <t>100- hour inspection</t>
  </si>
  <si>
    <t>Overhaul</t>
  </si>
  <si>
    <t>SMHO</t>
  </si>
  <si>
    <t xml:space="preserve">TBO </t>
  </si>
  <si>
    <t>Hourly Rate (Dry)</t>
  </si>
  <si>
    <t>Aircraft Lease Payment</t>
  </si>
  <si>
    <t>**Aircraft Loan Payment does not account for interest**</t>
  </si>
  <si>
    <t>Annual Cost</t>
  </si>
  <si>
    <t>Hourly Rate</t>
  </si>
  <si>
    <t xml:space="preserve">Monthly Lease </t>
  </si>
  <si>
    <t xml:space="preserve">Cells highlighed in blue are fully editable </t>
  </si>
  <si>
    <t>Monthly Cost per Member</t>
  </si>
  <si>
    <t>Variable Costs</t>
  </si>
  <si>
    <t>Fixed Costs</t>
  </si>
  <si>
    <t>**There are many approaches to setting up a non-equity club, especially when it comes to paying the owner.**</t>
  </si>
  <si>
    <t>**Clubs can also set up an associate membership**</t>
  </si>
  <si>
    <t>Annual Club Fees</t>
  </si>
  <si>
    <t>Annual Corporation Renewal Fee</t>
  </si>
  <si>
    <t>Cost per Member</t>
  </si>
  <si>
    <t>**This Spreadsheet Assumes the Lessor is responsible for keeping aircraft airworthy  but members will help fund overhaul, annual, etc.**</t>
  </si>
  <si>
    <t xml:space="preserve">Club Variables </t>
  </si>
  <si>
    <t>Club Variables</t>
  </si>
  <si>
    <t>Hours Flown per Year</t>
  </si>
  <si>
    <t>Estmated Cost per member per Hours Flown</t>
  </si>
  <si>
    <t>Fuel</t>
  </si>
  <si>
    <t>GPH Fuel Burn</t>
  </si>
  <si>
    <t>Fuel per Hour</t>
  </si>
  <si>
    <t>Cost /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</si>
</sst>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</font>
    <font>
      <b/>
      <sz val="12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/>
    <xf numFmtId="44" fontId="0" fillId="0" borderId="0" xfId="1" applyFont="1"/>
    <xf numFmtId="44" fontId="0" fillId="0" borderId="0" xfId="1" applyFont="1" applyBorder="1"/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6" fontId="0" fillId="0" borderId="0" xfId="1" applyNumberFormat="1" applyFont="1" applyBorder="1"/>
    <xf numFmtId="44" fontId="1" fillId="0" borderId="0" xfId="3" applyNumberFormat="1" applyFill="1"/>
    <xf numFmtId="44" fontId="1" fillId="0" borderId="2" xfId="3" applyNumberFormat="1" applyFill="1" applyBorder="1"/>
    <xf numFmtId="6" fontId="1" fillId="0" borderId="0" xfId="3" applyNumberFormat="1" applyFill="1"/>
    <xf numFmtId="44" fontId="1" fillId="2" borderId="0" xfId="2" applyNumberFormat="1" applyProtection="1">
      <protection locked="0"/>
    </xf>
    <xf numFmtId="44" fontId="1" fillId="2" borderId="2" xfId="2" applyNumberFormat="1" applyBorder="1" applyProtection="1">
      <protection locked="0"/>
    </xf>
    <xf numFmtId="164" fontId="1" fillId="2" borderId="0" xfId="2" applyNumberFormat="1" applyProtection="1">
      <protection locked="0"/>
    </xf>
    <xf numFmtId="0" fontId="1" fillId="2" borderId="0" xfId="2" applyProtection="1">
      <protection locked="0"/>
    </xf>
    <xf numFmtId="6" fontId="1" fillId="2" borderId="0" xfId="2" applyNumberFormat="1" applyProtection="1">
      <protection locked="0"/>
    </xf>
    <xf numFmtId="44" fontId="1" fillId="2" borderId="0" xfId="2" applyNumberFormat="1" applyAlignment="1" applyProtection="1">
      <alignment horizontal="right"/>
      <protection locked="0"/>
    </xf>
    <xf numFmtId="0" fontId="1" fillId="2" borderId="0" xfId="2" applyAlignment="1" applyProtection="1">
      <alignment horizontal="right"/>
      <protection locked="0"/>
    </xf>
    <xf numFmtId="6" fontId="1" fillId="2" borderId="0" xfId="2" applyNumberFormat="1" applyBorder="1" applyProtection="1">
      <protection locked="0"/>
    </xf>
    <xf numFmtId="6" fontId="1" fillId="2" borderId="2" xfId="2" applyNumberFormat="1" applyBorder="1" applyProtection="1">
      <protection locked="0"/>
    </xf>
    <xf numFmtId="164" fontId="1" fillId="2" borderId="0" xfId="2" applyNumberFormat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 applyProtection="1">
      <alignment horizontal="center"/>
      <protection locked="0"/>
    </xf>
    <xf numFmtId="0" fontId="7" fillId="2" borderId="0" xfId="2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</cellXfs>
  <cellStyles count="4">
    <cellStyle name="40% - Accent1" xfId="2" builtinId="31"/>
    <cellStyle name="40% - Accent6" xfId="3" builtinId="51"/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7"/>
  <sheetViews>
    <sheetView zoomScale="80" zoomScaleNormal="80" workbookViewId="0"/>
  </sheetViews>
  <sheetFormatPr defaultRowHeight="12.75" x14ac:dyDescent="0.2"/>
  <cols>
    <col min="2" max="2" width="30.25" bestFit="1" customWidth="1"/>
    <col min="3" max="3" width="12.625" bestFit="1" customWidth="1"/>
    <col min="4" max="4" width="27.375" bestFit="1" customWidth="1"/>
    <col min="5" max="5" width="24.5" customWidth="1"/>
    <col min="6" max="6" width="24.125" customWidth="1"/>
    <col min="7" max="7" width="13.125" bestFit="1" customWidth="1"/>
    <col min="8" max="8" width="9.875" bestFit="1" customWidth="1"/>
    <col min="9" max="9" width="27.375" bestFit="1" customWidth="1"/>
    <col min="10" max="10" width="13.125" bestFit="1" customWidth="1"/>
    <col min="11" max="11" width="27.375" bestFit="1" customWidth="1"/>
    <col min="13" max="13" width="23.75" bestFit="1" customWidth="1"/>
    <col min="14" max="14" width="13" bestFit="1" customWidth="1"/>
  </cols>
  <sheetData>
    <row r="3" spans="2:8" ht="15" thickBot="1" x14ac:dyDescent="0.25">
      <c r="B3" s="27" t="s">
        <v>12</v>
      </c>
      <c r="C3" s="27"/>
      <c r="D3" s="27"/>
      <c r="E3" s="12"/>
      <c r="F3" s="27" t="s">
        <v>18</v>
      </c>
      <c r="G3" s="27"/>
    </row>
    <row r="4" spans="2:8" x14ac:dyDescent="0.2">
      <c r="B4" s="1"/>
      <c r="C4" s="1"/>
    </row>
    <row r="5" spans="2:8" x14ac:dyDescent="0.2">
      <c r="B5" s="28" t="s">
        <v>27</v>
      </c>
      <c r="C5" s="28" t="s">
        <v>21</v>
      </c>
      <c r="D5" s="29" t="s">
        <v>25</v>
      </c>
      <c r="F5" s="28" t="s">
        <v>26</v>
      </c>
      <c r="G5" s="28" t="s">
        <v>22</v>
      </c>
    </row>
    <row r="6" spans="2:8" ht="15" x14ac:dyDescent="0.25">
      <c r="B6" s="31" t="s">
        <v>0</v>
      </c>
      <c r="C6" s="17">
        <v>2000</v>
      </c>
      <c r="D6" s="14">
        <f>($C$6/12)/$C$29</f>
        <v>13.888888888888888</v>
      </c>
      <c r="F6" s="30" t="s">
        <v>13</v>
      </c>
      <c r="G6" s="16">
        <f>$C$26/100</f>
        <v>8</v>
      </c>
    </row>
    <row r="7" spans="2:8" ht="15" x14ac:dyDescent="0.25">
      <c r="B7" s="30" t="s">
        <v>11</v>
      </c>
      <c r="C7" s="14">
        <f>C27/C28</f>
        <v>8333.3333333333339</v>
      </c>
      <c r="D7" s="14">
        <f>($C$7/12)/$C$29</f>
        <v>57.870370370370374</v>
      </c>
      <c r="F7" s="30" t="s">
        <v>15</v>
      </c>
      <c r="G7" s="16">
        <f>$C$23/($C$25-$C$24)</f>
        <v>40</v>
      </c>
    </row>
    <row r="8" spans="2:8" ht="15" x14ac:dyDescent="0.25">
      <c r="B8" s="31" t="s">
        <v>8</v>
      </c>
      <c r="C8" s="17">
        <v>3000</v>
      </c>
      <c r="D8" s="14">
        <f>($C$8/12)/$C$29</f>
        <v>20.833333333333332</v>
      </c>
      <c r="F8" s="30" t="s">
        <v>6</v>
      </c>
      <c r="G8" s="24">
        <v>10</v>
      </c>
    </row>
    <row r="9" spans="2:8" ht="15" x14ac:dyDescent="0.25">
      <c r="B9" s="31" t="s">
        <v>4</v>
      </c>
      <c r="C9" s="17">
        <v>1000</v>
      </c>
      <c r="D9" s="14">
        <f>($C$9/12)/$C$29</f>
        <v>6.9444444444444438</v>
      </c>
      <c r="F9" s="31" t="s">
        <v>38</v>
      </c>
      <c r="G9" s="25">
        <v>0</v>
      </c>
    </row>
    <row r="10" spans="2:8" ht="15" x14ac:dyDescent="0.25">
      <c r="B10" s="31" t="s">
        <v>5</v>
      </c>
      <c r="C10" s="25">
        <v>500</v>
      </c>
      <c r="D10" s="15">
        <f>($C$10/12)/$C$29</f>
        <v>3.4722222222222219</v>
      </c>
      <c r="G10" s="3">
        <f>SUM(G6:G8)</f>
        <v>58</v>
      </c>
    </row>
    <row r="11" spans="2:8" x14ac:dyDescent="0.2">
      <c r="B11" s="2"/>
      <c r="C11" s="3">
        <f>SUM(C6:C10)</f>
        <v>14833.333333333334</v>
      </c>
      <c r="D11" s="3">
        <f>SUM(D6:D10)</f>
        <v>103.00925925925927</v>
      </c>
    </row>
    <row r="12" spans="2:8" x14ac:dyDescent="0.2">
      <c r="B12" s="2"/>
      <c r="C12" s="3"/>
      <c r="D12" s="3"/>
    </row>
    <row r="13" spans="2:8" ht="15" thickBot="1" x14ac:dyDescent="0.25">
      <c r="B13" s="27" t="s">
        <v>30</v>
      </c>
      <c r="C13" s="27"/>
      <c r="D13" s="27"/>
      <c r="E13" s="12"/>
      <c r="F13" s="32" t="s">
        <v>37</v>
      </c>
      <c r="G13" s="32"/>
      <c r="H13" s="32"/>
    </row>
    <row r="14" spans="2:8" ht="15" x14ac:dyDescent="0.2">
      <c r="B14" s="8"/>
      <c r="C14" s="8"/>
      <c r="D14" s="8"/>
    </row>
    <row r="15" spans="2:8" x14ac:dyDescent="0.2">
      <c r="B15" s="28" t="s">
        <v>27</v>
      </c>
      <c r="C15" s="28" t="s">
        <v>21</v>
      </c>
      <c r="D15" s="28" t="s">
        <v>32</v>
      </c>
      <c r="F15" s="6" t="s">
        <v>36</v>
      </c>
      <c r="G15" s="6" t="s">
        <v>21</v>
      </c>
      <c r="H15" s="6" t="s">
        <v>41</v>
      </c>
    </row>
    <row r="16" spans="2:8" ht="15" x14ac:dyDescent="0.25">
      <c r="B16" s="31" t="s">
        <v>31</v>
      </c>
      <c r="C16" s="17">
        <v>100</v>
      </c>
      <c r="D16" s="14">
        <f>$C$16/$C$29</f>
        <v>8.3333333333333339</v>
      </c>
      <c r="F16" s="11">
        <v>25</v>
      </c>
      <c r="G16" s="14">
        <f>$D$19+($D$11*12)+($G$10*F16)+($C$32*F16)</f>
        <v>3686.1111111111113</v>
      </c>
      <c r="H16" s="14">
        <f>G16/F16</f>
        <v>147.44444444444446</v>
      </c>
    </row>
    <row r="17" spans="2:8" ht="15" x14ac:dyDescent="0.25">
      <c r="B17" s="31" t="s">
        <v>1</v>
      </c>
      <c r="C17" s="17">
        <v>3500</v>
      </c>
      <c r="D17" s="14">
        <f>($C$17/$C$29)</f>
        <v>291.66666666666669</v>
      </c>
      <c r="F17" s="10">
        <v>50</v>
      </c>
      <c r="G17" s="14">
        <f t="shared" ref="G17:G19" si="0">$D$19+($D$11*12)+($G$10*F17)+($C$32*F17)</f>
        <v>5811.1111111111113</v>
      </c>
      <c r="H17" s="14">
        <f t="shared" ref="H17:H19" si="1">G17/F17</f>
        <v>116.22222222222223</v>
      </c>
    </row>
    <row r="18" spans="2:8" ht="15" x14ac:dyDescent="0.25">
      <c r="B18" s="31" t="s">
        <v>2</v>
      </c>
      <c r="C18" s="18">
        <v>300</v>
      </c>
      <c r="D18" s="15">
        <f>($C$18/$C$29)</f>
        <v>25</v>
      </c>
      <c r="F18" s="10">
        <v>75</v>
      </c>
      <c r="G18" s="14">
        <f t="shared" si="0"/>
        <v>7936.1111111111113</v>
      </c>
      <c r="H18" s="14">
        <f t="shared" si="1"/>
        <v>105.81481481481482</v>
      </c>
    </row>
    <row r="19" spans="2:8" ht="15" x14ac:dyDescent="0.25">
      <c r="B19" s="3"/>
      <c r="C19" s="9">
        <f>SUM(C16:C18)</f>
        <v>3900</v>
      </c>
      <c r="D19" s="9">
        <f>SUM(D16:D18)</f>
        <v>325</v>
      </c>
      <c r="E19" s="2"/>
      <c r="F19" s="10">
        <v>100</v>
      </c>
      <c r="G19" s="14">
        <f t="shared" si="0"/>
        <v>10061.111111111111</v>
      </c>
      <c r="H19" s="14">
        <f t="shared" si="1"/>
        <v>100.61111111111111</v>
      </c>
    </row>
    <row r="20" spans="2:8" x14ac:dyDescent="0.2">
      <c r="B20" s="3"/>
      <c r="C20" s="9"/>
      <c r="D20" s="9"/>
      <c r="E20" s="2"/>
    </row>
    <row r="21" spans="2:8" x14ac:dyDescent="0.2">
      <c r="B21" s="3"/>
      <c r="C21" s="9"/>
      <c r="D21" s="9"/>
      <c r="E21" s="2"/>
    </row>
    <row r="22" spans="2:8" ht="15" thickBot="1" x14ac:dyDescent="0.25">
      <c r="B22" s="33" t="s">
        <v>35</v>
      </c>
      <c r="C22" s="33"/>
      <c r="D22" s="33"/>
    </row>
    <row r="23" spans="2:8" ht="15" x14ac:dyDescent="0.25">
      <c r="B23" s="31" t="s">
        <v>3</v>
      </c>
      <c r="C23" s="26">
        <v>20000</v>
      </c>
    </row>
    <row r="24" spans="2:8" ht="15" x14ac:dyDescent="0.25">
      <c r="B24" s="31" t="s">
        <v>16</v>
      </c>
      <c r="C24" s="23">
        <v>1500</v>
      </c>
      <c r="E24" s="3"/>
    </row>
    <row r="25" spans="2:8" ht="15" x14ac:dyDescent="0.25">
      <c r="B25" s="31" t="s">
        <v>17</v>
      </c>
      <c r="C25" s="23">
        <v>2000</v>
      </c>
      <c r="E25" s="2"/>
    </row>
    <row r="26" spans="2:8" ht="15" x14ac:dyDescent="0.25">
      <c r="B26" s="30" t="s">
        <v>14</v>
      </c>
      <c r="C26" s="22">
        <v>800</v>
      </c>
    </row>
    <row r="27" spans="2:8" ht="15" x14ac:dyDescent="0.25">
      <c r="B27" s="30" t="s">
        <v>9</v>
      </c>
      <c r="C27" s="26">
        <v>50000</v>
      </c>
    </row>
    <row r="28" spans="2:8" ht="15" x14ac:dyDescent="0.25">
      <c r="B28" s="30" t="s">
        <v>10</v>
      </c>
      <c r="C28" s="23">
        <v>6</v>
      </c>
    </row>
    <row r="29" spans="2:8" ht="15" x14ac:dyDescent="0.25">
      <c r="B29" s="31" t="s">
        <v>7</v>
      </c>
      <c r="C29" s="23">
        <v>12</v>
      </c>
    </row>
    <row r="30" spans="2:8" ht="15" x14ac:dyDescent="0.25">
      <c r="B30" s="31" t="s">
        <v>38</v>
      </c>
      <c r="C30" s="22">
        <v>4.5</v>
      </c>
    </row>
    <row r="31" spans="2:8" ht="15" x14ac:dyDescent="0.25">
      <c r="B31" s="31" t="s">
        <v>39</v>
      </c>
      <c r="C31" s="23">
        <v>6</v>
      </c>
    </row>
    <row r="32" spans="2:8" ht="15" x14ac:dyDescent="0.25">
      <c r="B32" s="31" t="s">
        <v>40</v>
      </c>
      <c r="C32" s="22">
        <f>$C$30*$C$31</f>
        <v>27</v>
      </c>
    </row>
    <row r="35" spans="2:4" s="4" customFormat="1" ht="15" x14ac:dyDescent="0.2">
      <c r="B35" s="34" t="s">
        <v>24</v>
      </c>
      <c r="C35" s="34"/>
      <c r="D35" s="34"/>
    </row>
    <row r="36" spans="2:4" s="4" customFormat="1" ht="15" x14ac:dyDescent="0.2">
      <c r="B36" s="35" t="s">
        <v>20</v>
      </c>
      <c r="C36" s="35"/>
      <c r="D36" s="35"/>
    </row>
    <row r="37" spans="2:4" ht="15" x14ac:dyDescent="0.2">
      <c r="B37" s="35" t="s">
        <v>29</v>
      </c>
      <c r="C37" s="30"/>
      <c r="D37" s="30"/>
    </row>
  </sheetData>
  <sheetProtection algorithmName="SHA-512" hashValue="7kQqDruwpy5W+TPymZZNTQOXZJ5cTBv8i6R579IF1HNVzZkxytaeUPBBgJaoiEphRu1VEeqVHc8ab32aA15y5w==" saltValue="sKDhqHIL4r1OAQOnkIFASg==" spinCount="100000" sheet="1" objects="1" scenarios="1"/>
  <mergeCells count="6">
    <mergeCell ref="B35:D35"/>
    <mergeCell ref="B22:D22"/>
    <mergeCell ref="F13:H13"/>
    <mergeCell ref="B3:D3"/>
    <mergeCell ref="F3:G3"/>
    <mergeCell ref="B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6"/>
  <sheetViews>
    <sheetView tabSelected="1" zoomScale="80" zoomScaleNormal="80" workbookViewId="0">
      <selection activeCell="I27" sqref="I27"/>
    </sheetView>
  </sheetViews>
  <sheetFormatPr defaultRowHeight="12.75" x14ac:dyDescent="0.2"/>
  <cols>
    <col min="2" max="2" width="30.25" customWidth="1"/>
    <col min="3" max="3" width="13.125" bestFit="1" customWidth="1"/>
    <col min="4" max="4" width="27.375" bestFit="1" customWidth="1"/>
    <col min="5" max="5" width="24.5" customWidth="1"/>
    <col min="6" max="6" width="23.75" bestFit="1" customWidth="1"/>
    <col min="7" max="7" width="13.125" bestFit="1" customWidth="1"/>
    <col min="8" max="8" width="10.25" bestFit="1" customWidth="1"/>
    <col min="9" max="9" width="19" bestFit="1" customWidth="1"/>
  </cols>
  <sheetData>
    <row r="3" spans="2:8" ht="15.75" thickBot="1" x14ac:dyDescent="0.25">
      <c r="B3" s="27" t="s">
        <v>12</v>
      </c>
      <c r="C3" s="27"/>
      <c r="D3" s="27"/>
      <c r="E3" s="12"/>
      <c r="F3" s="27" t="s">
        <v>18</v>
      </c>
      <c r="G3" s="27"/>
      <c r="H3" s="5"/>
    </row>
    <row r="4" spans="2:8" x14ac:dyDescent="0.2">
      <c r="B4" s="1"/>
      <c r="C4" s="1"/>
    </row>
    <row r="5" spans="2:8" x14ac:dyDescent="0.2">
      <c r="B5" s="28" t="s">
        <v>27</v>
      </c>
      <c r="C5" s="28" t="s">
        <v>21</v>
      </c>
      <c r="D5" s="29" t="s">
        <v>25</v>
      </c>
      <c r="F5" s="28" t="s">
        <v>26</v>
      </c>
      <c r="G5" s="28" t="s">
        <v>22</v>
      </c>
    </row>
    <row r="6" spans="2:8" ht="15" x14ac:dyDescent="0.25">
      <c r="B6" s="31" t="s">
        <v>0</v>
      </c>
      <c r="C6" s="17">
        <v>2000</v>
      </c>
      <c r="D6" s="14">
        <f>($C$6/12)/$C$28</f>
        <v>13.888888888888888</v>
      </c>
      <c r="F6" t="s">
        <v>13</v>
      </c>
      <c r="G6" s="16">
        <f>$C$26/100</f>
        <v>8</v>
      </c>
    </row>
    <row r="7" spans="2:8" ht="15" x14ac:dyDescent="0.25">
      <c r="B7" s="30" t="s">
        <v>19</v>
      </c>
      <c r="C7" s="14">
        <f>C27*12</f>
        <v>13200</v>
      </c>
      <c r="D7" s="14">
        <f>($C$7/12)/$C$28</f>
        <v>91.666666666666671</v>
      </c>
      <c r="F7" t="s">
        <v>15</v>
      </c>
      <c r="G7" s="16">
        <f>$C$23/($C$25-$C$24)</f>
        <v>40</v>
      </c>
    </row>
    <row r="8" spans="2:8" ht="15" x14ac:dyDescent="0.25">
      <c r="B8" s="31" t="s">
        <v>8</v>
      </c>
      <c r="C8" s="17">
        <v>0</v>
      </c>
      <c r="D8" s="14">
        <f>($C$8/12)/$C$28</f>
        <v>0</v>
      </c>
      <c r="F8" t="s">
        <v>6</v>
      </c>
      <c r="G8" s="24">
        <v>10</v>
      </c>
    </row>
    <row r="9" spans="2:8" ht="15" x14ac:dyDescent="0.25">
      <c r="B9" s="31" t="s">
        <v>4</v>
      </c>
      <c r="C9" s="17">
        <v>0</v>
      </c>
      <c r="D9" s="14">
        <f>($C$9/12)/$C$28</f>
        <v>0</v>
      </c>
      <c r="F9" s="1" t="s">
        <v>38</v>
      </c>
      <c r="G9" s="24">
        <v>0</v>
      </c>
    </row>
    <row r="10" spans="2:8" ht="15" x14ac:dyDescent="0.25">
      <c r="B10" s="31" t="s">
        <v>5</v>
      </c>
      <c r="C10" s="18">
        <v>500</v>
      </c>
      <c r="D10" s="15">
        <f>($C$10/12)/$C$28</f>
        <v>3.4722222222222219</v>
      </c>
      <c r="G10" s="13">
        <f>SUM(G6:G9)</f>
        <v>58</v>
      </c>
    </row>
    <row r="11" spans="2:8" x14ac:dyDescent="0.2">
      <c r="C11" s="3">
        <f>SUM(C6:C10)</f>
        <v>15700</v>
      </c>
      <c r="D11" s="3">
        <f>SUM(D6:D10)</f>
        <v>109.02777777777779</v>
      </c>
    </row>
    <row r="12" spans="2:8" x14ac:dyDescent="0.2">
      <c r="C12" s="3"/>
      <c r="D12" s="3"/>
    </row>
    <row r="13" spans="2:8" ht="15" thickBot="1" x14ac:dyDescent="0.25">
      <c r="B13" s="27" t="s">
        <v>30</v>
      </c>
      <c r="C13" s="27"/>
      <c r="D13" s="27"/>
      <c r="E13" s="12"/>
      <c r="F13" s="32" t="s">
        <v>37</v>
      </c>
      <c r="G13" s="32"/>
      <c r="H13" s="32"/>
    </row>
    <row r="14" spans="2:8" ht="15" x14ac:dyDescent="0.2">
      <c r="B14" s="8"/>
      <c r="C14" s="8"/>
      <c r="D14" s="8"/>
    </row>
    <row r="15" spans="2:8" x14ac:dyDescent="0.2">
      <c r="B15" s="28" t="s">
        <v>27</v>
      </c>
      <c r="C15" s="28" t="s">
        <v>21</v>
      </c>
      <c r="D15" s="28" t="s">
        <v>32</v>
      </c>
      <c r="F15" s="6" t="s">
        <v>36</v>
      </c>
      <c r="G15" s="6" t="s">
        <v>21</v>
      </c>
      <c r="H15" s="6" t="s">
        <v>41</v>
      </c>
    </row>
    <row r="16" spans="2:8" ht="15" x14ac:dyDescent="0.25">
      <c r="B16" s="31" t="s">
        <v>31</v>
      </c>
      <c r="C16" s="17">
        <v>100</v>
      </c>
      <c r="D16" s="14">
        <f>$C$16/C28</f>
        <v>8.3333333333333339</v>
      </c>
      <c r="F16" s="11">
        <v>25</v>
      </c>
      <c r="G16" s="14">
        <f>D19+($D$11*12)+($G$10*F16)+($C$32*F16)</f>
        <v>3083.3333333333335</v>
      </c>
      <c r="H16" s="14">
        <f>G16/F16</f>
        <v>123.33333333333334</v>
      </c>
    </row>
    <row r="17" spans="2:8" ht="15" x14ac:dyDescent="0.25">
      <c r="B17" s="31" t="s">
        <v>1</v>
      </c>
      <c r="C17" s="17">
        <v>3500</v>
      </c>
      <c r="D17" s="14">
        <f>($C$17/$C$28)</f>
        <v>291.66666666666669</v>
      </c>
      <c r="F17" s="10">
        <v>50</v>
      </c>
      <c r="G17" s="14">
        <f>D20+($D$11*12)+($G$10*F17)+($C$32*F17)</f>
        <v>4208.3333333333339</v>
      </c>
      <c r="H17" s="14">
        <f t="shared" ref="H17:H19" si="0">G17/F17</f>
        <v>84.166666666666686</v>
      </c>
    </row>
    <row r="18" spans="2:8" ht="15" x14ac:dyDescent="0.25">
      <c r="B18" s="31" t="s">
        <v>2</v>
      </c>
      <c r="C18" s="18">
        <v>300</v>
      </c>
      <c r="D18" s="15">
        <f>($C$18/$C$28)</f>
        <v>25</v>
      </c>
      <c r="E18" s="2"/>
      <c r="F18" s="10">
        <v>75</v>
      </c>
      <c r="G18" s="14">
        <f>D21+($D$11*12)+($G$10*F18)+($C$32*F18)</f>
        <v>5658.3333333333339</v>
      </c>
      <c r="H18" s="14">
        <f t="shared" si="0"/>
        <v>75.444444444444457</v>
      </c>
    </row>
    <row r="19" spans="2:8" ht="15" x14ac:dyDescent="0.25">
      <c r="B19" s="3"/>
      <c r="C19" s="9">
        <f>SUM(C16:C18)</f>
        <v>3900</v>
      </c>
      <c r="D19" s="9">
        <f>SUM(D16:D18)</f>
        <v>325</v>
      </c>
      <c r="E19" s="2"/>
      <c r="F19" s="10">
        <v>100</v>
      </c>
      <c r="G19" s="14">
        <f>D22+($D$11*12)+($G$10*F19)+($C$32*F19)</f>
        <v>7108.3333333333339</v>
      </c>
      <c r="H19" s="14">
        <f t="shared" si="0"/>
        <v>71.083333333333343</v>
      </c>
    </row>
    <row r="20" spans="2:8" x14ac:dyDescent="0.2">
      <c r="B20" s="2"/>
    </row>
    <row r="21" spans="2:8" x14ac:dyDescent="0.2">
      <c r="B21" s="2"/>
    </row>
    <row r="22" spans="2:8" ht="15" thickBot="1" x14ac:dyDescent="0.25">
      <c r="B22" s="32" t="s">
        <v>34</v>
      </c>
      <c r="C22" s="32"/>
      <c r="D22" s="32"/>
    </row>
    <row r="23" spans="2:8" ht="15" x14ac:dyDescent="0.25">
      <c r="B23" s="31" t="s">
        <v>3</v>
      </c>
      <c r="C23" s="19">
        <v>20000</v>
      </c>
      <c r="E23" s="3"/>
    </row>
    <row r="24" spans="2:8" ht="15" x14ac:dyDescent="0.25">
      <c r="B24" s="31" t="s">
        <v>16</v>
      </c>
      <c r="C24" s="20">
        <v>1500</v>
      </c>
      <c r="E24" s="2"/>
      <c r="F24" s="2"/>
    </row>
    <row r="25" spans="2:8" ht="15" x14ac:dyDescent="0.25">
      <c r="B25" s="31" t="s">
        <v>17</v>
      </c>
      <c r="C25" s="20">
        <v>2000</v>
      </c>
    </row>
    <row r="26" spans="2:8" ht="15" x14ac:dyDescent="0.25">
      <c r="B26" s="30" t="s">
        <v>14</v>
      </c>
      <c r="C26" s="21">
        <v>800</v>
      </c>
    </row>
    <row r="27" spans="2:8" ht="15" x14ac:dyDescent="0.25">
      <c r="B27" s="31" t="s">
        <v>23</v>
      </c>
      <c r="C27" s="19">
        <v>1100</v>
      </c>
    </row>
    <row r="28" spans="2:8" ht="15" x14ac:dyDescent="0.25">
      <c r="B28" s="31" t="s">
        <v>7</v>
      </c>
      <c r="C28" s="20">
        <v>12</v>
      </c>
    </row>
    <row r="29" spans="2:8" ht="15" x14ac:dyDescent="0.25">
      <c r="B29" s="31" t="s">
        <v>38</v>
      </c>
      <c r="C29" s="22">
        <v>4.5</v>
      </c>
    </row>
    <row r="30" spans="2:8" ht="15" x14ac:dyDescent="0.25">
      <c r="B30" s="31" t="s">
        <v>39</v>
      </c>
      <c r="C30" s="23">
        <v>6</v>
      </c>
    </row>
    <row r="31" spans="2:8" ht="15" x14ac:dyDescent="0.25">
      <c r="B31" s="31" t="s">
        <v>40</v>
      </c>
      <c r="C31" s="22">
        <f>$C$30*$C$29</f>
        <v>27</v>
      </c>
    </row>
    <row r="32" spans="2:8" x14ac:dyDescent="0.2">
      <c r="B32" s="1"/>
    </row>
    <row r="34" spans="2:5" ht="15" x14ac:dyDescent="0.2">
      <c r="B34" s="34" t="s">
        <v>24</v>
      </c>
      <c r="C34" s="34"/>
      <c r="D34" s="34"/>
    </row>
    <row r="35" spans="2:5" ht="15" x14ac:dyDescent="0.2">
      <c r="B35" s="35" t="s">
        <v>33</v>
      </c>
      <c r="C35" s="7"/>
      <c r="D35" s="7"/>
      <c r="E35" s="7"/>
    </row>
    <row r="36" spans="2:5" ht="15" x14ac:dyDescent="0.2">
      <c r="B36" s="35" t="s">
        <v>28</v>
      </c>
    </row>
  </sheetData>
  <sheetProtection algorithmName="SHA-512" hashValue="HzAffXerUZJas5pqCSY5PDeViB0Q8u+ZIfE07qm2o3wD53/ZNzHcajWDrvxiRhJV5DigSxxDOyKnCiG8SgE0MA==" saltValue="8604m1JMsp5SQIYM1JLXQw==" spinCount="100000" sheet="1" objects="1" scenarios="1"/>
  <mergeCells count="6">
    <mergeCell ref="B3:D3"/>
    <mergeCell ref="F3:G3"/>
    <mergeCell ref="B34:D34"/>
    <mergeCell ref="B13:D13"/>
    <mergeCell ref="B22:D22"/>
    <mergeCell ref="F13:H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Equity Club</vt:lpstr>
      <vt:lpstr>Non-Equity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Faix</dc:creator>
  <cp:lastModifiedBy>David Leiting</cp:lastModifiedBy>
  <dcterms:created xsi:type="dcterms:W3CDTF">2015-01-08T14:03:24Z</dcterms:created>
  <dcterms:modified xsi:type="dcterms:W3CDTF">2018-05-22T16:32:36Z</dcterms:modified>
</cp:coreProperties>
</file>